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V-3" sheetId="1" r:id="rId1"/>
    <sheet name="V-2" sheetId="2" r:id="rId2"/>
    <sheet name="FIG 21-9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<sst xmlns="http://schemas.openxmlformats.org/spreadsheetml/2006/main" count="28" uniqueCount="15">
  <si>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impeller diameter (ft)</t>
  </si>
  <si>
    <t>impeller speed (rev/hr)</t>
  </si>
  <si>
    <t>dispersed phase (o)</t>
  </si>
  <si>
    <t>continuos phase (w)</t>
  </si>
  <si>
    <t>oil</t>
  </si>
  <si>
    <t>methoxide</t>
  </si>
  <si>
    <t>average density (lb mass/cu ft)</t>
  </si>
  <si>
    <t>average viscosity (lb mass/(ft hr))</t>
  </si>
  <si>
    <t>Pno</t>
  </si>
  <si>
    <t>Nre</t>
  </si>
  <si>
    <t>power (ft lb force/hr)</t>
  </si>
  <si>
    <t>gravitational conversion factor (4.18(10E8) lb mass ft / lb force hr2)</t>
  </si>
  <si>
    <t>Hp</t>
  </si>
  <si>
    <t>Power for agitation</t>
  </si>
  <si>
    <t>21-4 Liquid-Liquid Systems, Perry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</si>
</sst>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5">
    <font>
      <sz val="10"/>
      <name val="Arial"/>
      <family val="0"/>
    </font>
    <font>
      <b/>
      <i/>
      <u val="single"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16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1.emf" /><Relationship Id="rId13" Type="http://schemas.openxmlformats.org/officeDocument/2006/relationships/image" Target="../media/image11.emf" /><Relationship Id="rId14" Type="http://schemas.openxmlformats.org/officeDocument/2006/relationships/image" Target="../media/image20.emf" /><Relationship Id="rId15" Type="http://schemas.openxmlformats.org/officeDocument/2006/relationships/image" Target="../media/image14.emf" /><Relationship Id="rId16" Type="http://schemas.openxmlformats.org/officeDocument/2006/relationships/image" Target="../media/image6.emf" /><Relationship Id="rId17" Type="http://schemas.openxmlformats.org/officeDocument/2006/relationships/image" Target="../media/image19.emf" /><Relationship Id="rId18" Type="http://schemas.openxmlformats.org/officeDocument/2006/relationships/image" Target="../media/image18.emf" /><Relationship Id="rId19" Type="http://schemas.openxmlformats.org/officeDocument/2006/relationships/image" Target="../media/image3.emf" /><Relationship Id="rId20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16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1.emf" /><Relationship Id="rId13" Type="http://schemas.openxmlformats.org/officeDocument/2006/relationships/image" Target="../media/image11.emf" /><Relationship Id="rId14" Type="http://schemas.openxmlformats.org/officeDocument/2006/relationships/image" Target="../media/image20.emf" /><Relationship Id="rId15" Type="http://schemas.openxmlformats.org/officeDocument/2006/relationships/image" Target="../media/image14.emf" /><Relationship Id="rId16" Type="http://schemas.openxmlformats.org/officeDocument/2006/relationships/image" Target="../media/image6.emf" /><Relationship Id="rId17" Type="http://schemas.openxmlformats.org/officeDocument/2006/relationships/image" Target="../media/image19.emf" /><Relationship Id="rId18" Type="http://schemas.openxmlformats.org/officeDocument/2006/relationships/image" Target="../media/image18.emf" /><Relationship Id="rId19" Type="http://schemas.openxmlformats.org/officeDocument/2006/relationships/image" Target="../media/image3.emf" /><Relationship Id="rId20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vmlDrawing" Target="../drawings/vmlDrawing2.v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" sqref="C1"/>
    </sheetView>
  </sheetViews>
  <sheetFormatPr defaultColWidth="9.140625" defaultRowHeight="12.75"/>
  <sheetData>
    <row r="1" ht="12.75">
      <c r="A1" s="1" t="s">
        <v>13</v>
      </c>
    </row>
    <row r="2" ht="12.75">
      <c r="A2" s="1" t="s">
        <v>14</v>
      </c>
    </row>
    <row r="4" spans="8:9" ht="12.75">
      <c r="H4" s="2" t="s">
        <v>4</v>
      </c>
      <c r="I4" t="s">
        <v>2</v>
      </c>
    </row>
    <row r="5" spans="8:9" ht="12.75">
      <c r="H5" s="2" t="s">
        <v>5</v>
      </c>
      <c r="I5" t="s">
        <v>3</v>
      </c>
    </row>
    <row r="9" spans="3:4" ht="12.75">
      <c r="C9" s="3">
        <v>0.33</v>
      </c>
      <c r="D9" t="s">
        <v>0</v>
      </c>
    </row>
    <row r="10" ht="12.75">
      <c r="C10" s="3"/>
    </row>
    <row r="11" spans="3:4" ht="12.75">
      <c r="C11" s="3">
        <f>750*60</f>
        <v>45000</v>
      </c>
      <c r="D11" t="s">
        <v>1</v>
      </c>
    </row>
    <row r="12" ht="12.75">
      <c r="C12" s="3"/>
    </row>
    <row r="13" spans="3:4" ht="12.75">
      <c r="C13" s="3">
        <v>57.81</v>
      </c>
      <c r="D13" t="str">
        <f>+$H$4&amp;" density (lb mass/cu ft)"</f>
        <v>oil density (lb mass/cu ft)</v>
      </c>
    </row>
    <row r="14" ht="12.75">
      <c r="C14" s="3"/>
    </row>
    <row r="15" spans="3:4" ht="12.75">
      <c r="C15" s="3">
        <v>0.8</v>
      </c>
      <c r="D15" t="str">
        <f>+H4&amp;" vol. fraction"</f>
        <v>oil vol. fraction</v>
      </c>
    </row>
    <row r="16" ht="12.75">
      <c r="C16" s="3"/>
    </row>
    <row r="17" spans="3:4" ht="12.75">
      <c r="C17" s="3">
        <v>49.95</v>
      </c>
      <c r="D17" t="str">
        <f>+$H$5&amp;" density (lb mass/cu ft)"</f>
        <v>methoxide density (lb mass/cu ft)</v>
      </c>
    </row>
    <row r="18" ht="12.75">
      <c r="C18" s="3"/>
    </row>
    <row r="19" spans="3:4" ht="12.75">
      <c r="C19" s="4">
        <f>1-C15</f>
        <v>0.19999999999999996</v>
      </c>
      <c r="D19" t="str">
        <f>+H5&amp;" vol. fraction"</f>
        <v>methoxide vol. fraction</v>
      </c>
    </row>
    <row r="20" ht="12.75">
      <c r="C20" s="5"/>
    </row>
    <row r="21" ht="12.75">
      <c r="C21" s="5"/>
    </row>
    <row r="22" ht="12.75">
      <c r="C22" s="5"/>
    </row>
    <row r="23" spans="3:4" ht="12.75">
      <c r="C23" s="6">
        <f>+C13*C15+C17*C19</f>
        <v>56.238</v>
      </c>
      <c r="D23" t="s">
        <v>6</v>
      </c>
    </row>
    <row r="24" ht="12.75">
      <c r="C24" s="5"/>
    </row>
    <row r="25" spans="3:4" ht="12.75">
      <c r="C25" s="3">
        <v>25.97</v>
      </c>
      <c r="D25" t="str">
        <f>+$H$4&amp;" viscosity (cp)"</f>
        <v>oil viscosity (cp)</v>
      </c>
    </row>
    <row r="26" ht="12.75">
      <c r="C26" s="3"/>
    </row>
    <row r="27" spans="3:4" ht="12.75">
      <c r="C27" s="3">
        <v>0.41</v>
      </c>
      <c r="D27" t="str">
        <f>+$H$5&amp;" viscosity (cp)"</f>
        <v>methoxide viscosity (cp)</v>
      </c>
    </row>
    <row r="28" ht="12.75">
      <c r="C28" s="5"/>
    </row>
    <row r="29" spans="3:4" ht="12.75">
      <c r="C29" s="4">
        <f>2.42*C25</f>
        <v>62.84739999999999</v>
      </c>
      <c r="D29" t="str">
        <f>+$H$4&amp;" viscosity (lb mass/(ft hr))"</f>
        <v>oil viscosity (lb mass/(ft hr))</v>
      </c>
    </row>
    <row r="30" ht="12.75">
      <c r="C30" s="4"/>
    </row>
    <row r="31" spans="3:4" ht="12.75">
      <c r="C31" s="4">
        <f>2.42*C27</f>
        <v>0.9921999999999999</v>
      </c>
      <c r="D31" t="str">
        <f>+$H$5&amp;" viscosity (lb mass/(ft hr))"</f>
        <v>methoxide viscosity (lb mass/(ft hr))</v>
      </c>
    </row>
    <row r="37" spans="3:4" ht="12.75">
      <c r="C37" s="4">
        <f>+C29/C15*(1-((1.5*C19*C31)/(C31+C29)))</f>
        <v>78.19295781842304</v>
      </c>
      <c r="D37" t="s">
        <v>7</v>
      </c>
    </row>
    <row r="40" spans="3:5" ht="12.75">
      <c r="C40" s="4">
        <f>(C9^2)*C11*C23/C37</f>
        <v>3524.541425328552</v>
      </c>
      <c r="E40" s="7"/>
    </row>
    <row r="42" ht="12.75">
      <c r="C42" s="4">
        <f>+'FIG 21-9'!E12</f>
        <v>2.118864643667862</v>
      </c>
    </row>
    <row r="45" ht="12.75">
      <c r="D45" t="s">
        <v>10</v>
      </c>
    </row>
    <row r="48" spans="3:4" ht="12.75">
      <c r="C48" s="8">
        <v>418000000</v>
      </c>
      <c r="D48" t="s">
        <v>11</v>
      </c>
    </row>
    <row r="50" spans="3:9" ht="12.75">
      <c r="C50" s="4">
        <f>+C42*C23*(C11^3)*(C9^5)/C48/1980000</f>
        <v>0.05134508182358059</v>
      </c>
      <c r="D50" t="s">
        <v>12</v>
      </c>
      <c r="I50" s="7"/>
    </row>
  </sheetData>
  <printOptions/>
  <pageMargins left="0.75" right="0.75" top="1" bottom="1" header="0" footer="0"/>
  <pageSetup horizontalDpi="96" verticalDpi="96" orientation="portrait" paperSize="9" r:id="rId22"/>
  <legacyDrawing r:id="rId21"/>
  <oleObjects>
    <oleObject progId="Equation.DSMT4" shapeId="217823" r:id="rId1"/>
    <oleObject progId="Equation.DSMT4" shapeId="234234" r:id="rId2"/>
    <oleObject progId="Equation.DSMT4" shapeId="234248" r:id="rId3"/>
    <oleObject progId="Equation.DSMT4" shapeId="234261" r:id="rId4"/>
    <oleObject progId="Equation.DSMT4" shapeId="234275" r:id="rId5"/>
    <oleObject progId="Equation.DSMT4" shapeId="264063" r:id="rId6"/>
    <oleObject progId="Equation.DSMT4" shapeId="273771" r:id="rId7"/>
    <oleObject progId="Equation.DSMT4" shapeId="279940" r:id="rId8"/>
    <oleObject progId="Equation.DSMT4" shapeId="280096" r:id="rId9"/>
    <oleObject progId="Equation.DSMT4" shapeId="280267" r:id="rId10"/>
    <oleObject progId="Equation.DSMT4" shapeId="282116" r:id="rId11"/>
    <oleObject progId="Equation.DSMT4" shapeId="284270" r:id="rId12"/>
    <oleObject progId="Equation.DSMT4" shapeId="286052" r:id="rId13"/>
    <oleObject progId="Equation.DSMT4" shapeId="388705" r:id="rId14"/>
    <oleObject progId="Equation.DSMT4" shapeId="388706" r:id="rId15"/>
    <oleObject progId="Equation.DSMT4" shapeId="408576" r:id="rId16"/>
    <oleObject progId="Equation.DSMT4" shapeId="548437" r:id="rId17"/>
    <oleObject progId="Equation.DSMT4" shapeId="552470" r:id="rId18"/>
    <oleObject progId="Equation.DSMT4" shapeId="586848" r:id="rId19"/>
    <oleObject progId="Equation.DSMT4" shapeId="597049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C9" sqref="C9"/>
    </sheetView>
  </sheetViews>
  <sheetFormatPr defaultColWidth="9.140625" defaultRowHeight="12.75"/>
  <sheetData>
    <row r="1" ht="12.75">
      <c r="A1" s="1" t="s">
        <v>13</v>
      </c>
    </row>
    <row r="2" ht="12.75">
      <c r="A2" s="1" t="s">
        <v>14</v>
      </c>
    </row>
    <row r="4" spans="8:9" ht="12.75">
      <c r="H4" s="2" t="s">
        <v>4</v>
      </c>
      <c r="I4" t="s">
        <v>2</v>
      </c>
    </row>
    <row r="5" spans="8:9" ht="12.75">
      <c r="H5" s="2" t="s">
        <v>5</v>
      </c>
      <c r="I5" t="s">
        <v>3</v>
      </c>
    </row>
    <row r="9" spans="3:4" ht="12.75">
      <c r="C9" s="3">
        <v>0.33</v>
      </c>
      <c r="D9" t="s">
        <v>0</v>
      </c>
    </row>
    <row r="10" ht="12.75">
      <c r="C10" s="3"/>
    </row>
    <row r="11" spans="3:4" ht="12.75">
      <c r="C11" s="3">
        <f>750*60</f>
        <v>45000</v>
      </c>
      <c r="D11" t="s">
        <v>1</v>
      </c>
    </row>
    <row r="12" ht="12.75">
      <c r="C12" s="3"/>
    </row>
    <row r="13" spans="3:4" ht="12.75">
      <c r="C13" s="3">
        <v>57.81</v>
      </c>
      <c r="D13" t="str">
        <f>+$H$4&amp;" density (lb mass/cu ft)"</f>
        <v>oil density (lb mass/cu ft)</v>
      </c>
    </row>
    <row r="14" ht="12.75">
      <c r="C14" s="3"/>
    </row>
    <row r="15" spans="3:4" ht="12.75">
      <c r="C15" s="3">
        <v>0.8</v>
      </c>
      <c r="D15" t="str">
        <f>+H4&amp;" vol. fraction"</f>
        <v>oil vol. fraction</v>
      </c>
    </row>
    <row r="16" ht="12.75">
      <c r="C16" s="3"/>
    </row>
    <row r="17" spans="3:4" ht="12.75">
      <c r="C17" s="3">
        <v>49.95</v>
      </c>
      <c r="D17" t="str">
        <f>+$H$5&amp;" density (lb mass/cu ft)"</f>
        <v>methoxide density (lb mass/cu ft)</v>
      </c>
    </row>
    <row r="18" ht="12.75">
      <c r="C18" s="3"/>
    </row>
    <row r="19" spans="3:4" ht="12.75">
      <c r="C19" s="4">
        <f>1-C15</f>
        <v>0.19999999999999996</v>
      </c>
      <c r="D19" t="str">
        <f>+H5&amp;" vol. fraction"</f>
        <v>methoxide vol. fraction</v>
      </c>
    </row>
    <row r="20" ht="12.75">
      <c r="C20" s="5"/>
    </row>
    <row r="21" ht="12.75">
      <c r="C21" s="5"/>
    </row>
    <row r="22" ht="12.75">
      <c r="C22" s="5"/>
    </row>
    <row r="23" spans="3:4" ht="12.75">
      <c r="C23" s="6">
        <f>+C13*C15+C17*C19</f>
        <v>56.238</v>
      </c>
      <c r="D23" t="s">
        <v>6</v>
      </c>
    </row>
    <row r="24" ht="12.75">
      <c r="C24" s="5"/>
    </row>
    <row r="25" spans="3:4" ht="12.75">
      <c r="C25" s="3">
        <v>25.97</v>
      </c>
      <c r="D25" t="str">
        <f>+$H$4&amp;" viscosity (cp)"</f>
        <v>oil viscosity (cp)</v>
      </c>
    </row>
    <row r="26" ht="12.75">
      <c r="C26" s="3"/>
    </row>
    <row r="27" spans="3:4" ht="12.75">
      <c r="C27" s="3">
        <v>0.41</v>
      </c>
      <c r="D27" t="str">
        <f>+$H$5&amp;" viscosity (cp)"</f>
        <v>methoxide viscosity (cp)</v>
      </c>
    </row>
    <row r="28" ht="12.75">
      <c r="C28" s="5"/>
    </row>
    <row r="29" spans="3:4" ht="12.75">
      <c r="C29" s="4">
        <f>2.42*C25</f>
        <v>62.84739999999999</v>
      </c>
      <c r="D29" t="str">
        <f>+$H$4&amp;" viscosity (lb mass/(ft hr))"</f>
        <v>oil viscosity (lb mass/(ft hr))</v>
      </c>
    </row>
    <row r="30" ht="12.75">
      <c r="C30" s="4"/>
    </row>
    <row r="31" spans="3:4" ht="12.75">
      <c r="C31" s="4">
        <f>2.42*C27</f>
        <v>0.9921999999999999</v>
      </c>
      <c r="D31" t="str">
        <f>+$H$5&amp;" viscosity (lb mass/(ft hr))"</f>
        <v>methoxide viscosity (lb mass/(ft hr))</v>
      </c>
    </row>
    <row r="37" spans="3:4" ht="12.75">
      <c r="C37" s="4">
        <f>+C29/C15*(1-((1.5*C19*C31)/(C31+C29)))</f>
        <v>78.19295781842304</v>
      </c>
      <c r="D37" t="s">
        <v>7</v>
      </c>
    </row>
    <row r="40" spans="3:5" ht="12.75">
      <c r="C40" s="4">
        <f>(C9^2)*C11*C23/C37</f>
        <v>3524.541425328552</v>
      </c>
      <c r="E40" s="7"/>
    </row>
    <row r="42" ht="12.75">
      <c r="C42" s="4">
        <f>+'FIG 21-9'!E12</f>
        <v>2.118864643667862</v>
      </c>
    </row>
    <row r="45" ht="12.75">
      <c r="D45" t="s">
        <v>10</v>
      </c>
    </row>
    <row r="48" spans="3:4" ht="12.75">
      <c r="C48" s="8">
        <v>418000000</v>
      </c>
      <c r="D48" t="s">
        <v>11</v>
      </c>
    </row>
    <row r="50" spans="3:9" ht="12.75">
      <c r="C50" s="4">
        <f>+C42*C23*(C11^3)*(C9^5)/C48/1980000</f>
        <v>0.05134508182358059</v>
      </c>
      <c r="D50" t="s">
        <v>12</v>
      </c>
      <c r="I50" s="7"/>
    </row>
  </sheetData>
  <printOptions/>
  <pageMargins left="0.75" right="0.75" top="1" bottom="1" header="0" footer="0"/>
  <pageSetup fitToHeight="1" fitToWidth="1" horizontalDpi="96" verticalDpi="96" orientation="portrait" paperSize="9" scale="96" r:id="rId22"/>
  <legacyDrawing r:id="rId21"/>
  <oleObjects>
    <oleObject progId="Equation.DSMT4" shapeId="656924" r:id="rId1"/>
    <oleObject progId="Equation.DSMT4" shapeId="656925" r:id="rId2"/>
    <oleObject progId="Equation.DSMT4" shapeId="656926" r:id="rId3"/>
    <oleObject progId="Equation.DSMT4" shapeId="656927" r:id="rId4"/>
    <oleObject progId="Equation.DSMT4" shapeId="656928" r:id="rId5"/>
    <oleObject progId="Equation.DSMT4" shapeId="656929" r:id="rId6"/>
    <oleObject progId="Equation.DSMT4" shapeId="656930" r:id="rId7"/>
    <oleObject progId="Equation.DSMT4" shapeId="656931" r:id="rId8"/>
    <oleObject progId="Equation.DSMT4" shapeId="656932" r:id="rId9"/>
    <oleObject progId="Equation.DSMT4" shapeId="656933" r:id="rId10"/>
    <oleObject progId="Equation.DSMT4" shapeId="656934" r:id="rId11"/>
    <oleObject progId="Equation.DSMT4" shapeId="656935" r:id="rId12"/>
    <oleObject progId="Equation.DSMT4" shapeId="656936" r:id="rId13"/>
    <oleObject progId="Equation.DSMT4" shapeId="656937" r:id="rId14"/>
    <oleObject progId="Equation.DSMT4" shapeId="656938" r:id="rId15"/>
    <oleObject progId="Equation.DSMT4" shapeId="656939" r:id="rId16"/>
    <oleObject progId="Equation.DSMT4" shapeId="656940" r:id="rId17"/>
    <oleObject progId="Equation.DSMT4" shapeId="656941" r:id="rId18"/>
    <oleObject progId="Equation.DSMT4" shapeId="656942" r:id="rId19"/>
    <oleObject progId="Equation.DSMT4" shapeId="656943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5" sqref="E15"/>
    </sheetView>
  </sheetViews>
  <sheetFormatPr defaultColWidth="9.140625" defaultRowHeight="12.75"/>
  <cols>
    <col min="1" max="16384" width="11.421875" style="0" customWidth="1"/>
  </cols>
  <sheetData>
    <row r="1" spans="1:2" ht="12.75">
      <c r="A1" t="s">
        <v>9</v>
      </c>
      <c r="B1" t="s">
        <v>8</v>
      </c>
    </row>
    <row r="2" spans="1:2" ht="12.75">
      <c r="A2">
        <v>300</v>
      </c>
      <c r="B2">
        <v>3</v>
      </c>
    </row>
    <row r="3" spans="1:2" ht="12.75">
      <c r="A3">
        <v>400</v>
      </c>
      <c r="B3">
        <v>3</v>
      </c>
    </row>
    <row r="4" spans="1:2" ht="12.75">
      <c r="A4">
        <v>600</v>
      </c>
      <c r="B4">
        <v>2.9</v>
      </c>
    </row>
    <row r="5" spans="1:2" ht="12.75">
      <c r="A5">
        <v>1000</v>
      </c>
      <c r="B5">
        <v>2.65</v>
      </c>
    </row>
    <row r="6" spans="1:2" ht="12.75">
      <c r="A6">
        <v>2000</v>
      </c>
      <c r="B6">
        <v>2.45</v>
      </c>
    </row>
    <row r="7" spans="1:2" ht="12.75">
      <c r="A7">
        <v>3000</v>
      </c>
      <c r="B7">
        <v>2.25</v>
      </c>
    </row>
    <row r="8" spans="1:2" ht="12.75">
      <c r="A8">
        <v>4000</v>
      </c>
      <c r="B8">
        <v>2</v>
      </c>
    </row>
    <row r="9" spans="1:2" ht="12.75">
      <c r="A9">
        <v>6000</v>
      </c>
      <c r="B9">
        <v>1.75</v>
      </c>
    </row>
    <row r="10" spans="1:2" ht="12.75">
      <c r="A10">
        <v>10000</v>
      </c>
      <c r="B10">
        <v>1.5</v>
      </c>
    </row>
    <row r="11" spans="1:5" ht="12.75">
      <c r="A11">
        <v>20000</v>
      </c>
      <c r="B11">
        <v>1.25</v>
      </c>
      <c r="C11">
        <f>MATCH(D11,A2:A18)+1</f>
        <v>7</v>
      </c>
      <c r="D11">
        <f>+VLOOKUP(D12,A2:A18,1)</f>
        <v>3000</v>
      </c>
      <c r="E11">
        <f>+VLOOKUP(D11,A2:B18,2)</f>
        <v>2.25</v>
      </c>
    </row>
    <row r="12" spans="1:5" ht="12.75">
      <c r="A12">
        <v>30000</v>
      </c>
      <c r="B12">
        <v>1.1</v>
      </c>
      <c r="D12" s="5">
        <f>+'V-3'!C40</f>
        <v>3524.541425328552</v>
      </c>
      <c r="E12">
        <f>(D12-D11)*(E13-E11)/(D13-D11)+E11</f>
        <v>2.118864643667862</v>
      </c>
    </row>
    <row r="13" spans="1:5" ht="12.75">
      <c r="A13">
        <v>40000</v>
      </c>
      <c r="B13">
        <v>1</v>
      </c>
      <c r="D13">
        <f>CHOOSE(C11,A2,A3,A4,A5,A6,A7,A8,A9,A10,A11,A12,A13,A14,A15,A16,A17,A18)</f>
        <v>4000</v>
      </c>
      <c r="E13">
        <f>+VLOOKUP(D13,A2:B18,2)</f>
        <v>2</v>
      </c>
    </row>
    <row r="14" spans="1:2" ht="12.75">
      <c r="A14">
        <v>60000</v>
      </c>
      <c r="B14">
        <v>0.9</v>
      </c>
    </row>
    <row r="15" spans="1:2" ht="12.75">
      <c r="A15">
        <v>100000</v>
      </c>
      <c r="B15">
        <v>0.8</v>
      </c>
    </row>
    <row r="16" spans="1:2" ht="12.75">
      <c r="A16">
        <v>200000</v>
      </c>
      <c r="B16">
        <v>0.75</v>
      </c>
    </row>
    <row r="17" spans="1:2" ht="12.75">
      <c r="A17">
        <v>300000</v>
      </c>
      <c r="B17">
        <v>0.75</v>
      </c>
    </row>
    <row r="18" spans="1:2" ht="12.75">
      <c r="A18">
        <v>400000</v>
      </c>
      <c r="B18">
        <v>0.75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Total Austral</cp:lastModifiedBy>
  <cp:lastPrinted>2004-11-01T16:12:55Z</cp:lastPrinted>
  <dcterms:created xsi:type="dcterms:W3CDTF">1996-11-27T10:00:04Z</dcterms:created>
  <dcterms:modified xsi:type="dcterms:W3CDTF">2004-11-01T16:12:59Z</dcterms:modified>
  <cp:category/>
  <cp:version/>
  <cp:contentType/>
  <cp:contentStatus/>
</cp:coreProperties>
</file>